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האוניברסיטה\2019\רבעון 4 שנת 2019\צדדים קשורים\"/>
    </mc:Choice>
  </mc:AlternateContent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</sheets>
  <calcPr calcId="162913" refMode="R1C1"/>
</workbook>
</file>

<file path=xl/calcChain.xml><?xml version="1.0" encoding="utf-8"?>
<calcChain xmlns="http://schemas.openxmlformats.org/spreadsheetml/2006/main">
  <c r="F17" i="9" l="1"/>
  <c r="J45" i="4" l="1"/>
  <c r="I45" i="4"/>
  <c r="I15" i="4"/>
  <c r="J15" i="4"/>
  <c r="C14" i="9" s="1"/>
  <c r="C17" i="9" s="1"/>
  <c r="F14" i="9"/>
  <c r="H18" i="6"/>
  <c r="E17" i="9"/>
  <c r="D17" i="9"/>
  <c r="E15" i="9"/>
  <c r="D15" i="9"/>
  <c r="C15" i="9"/>
  <c r="B15" i="9"/>
  <c r="B14" i="9"/>
  <c r="B17" i="9" s="1"/>
  <c r="I44" i="4"/>
  <c r="I28" i="5"/>
  <c r="I29" i="5" s="1"/>
  <c r="I16" i="5"/>
  <c r="K28" i="5"/>
  <c r="K29" i="5" s="1"/>
  <c r="J44" i="4"/>
  <c r="I16" i="4"/>
  <c r="I20" i="5"/>
  <c r="I17" i="5"/>
  <c r="J16" i="4" l="1"/>
</calcChain>
</file>

<file path=xl/sharedStrings.xml><?xml version="1.0" encoding="utf-8"?>
<sst xmlns="http://schemas.openxmlformats.org/spreadsheetml/2006/main" count="244" uniqueCount="133">
  <si>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</si>
  <si>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</si>
  <si>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</si>
  <si>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</si>
  <si>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</si>
  <si>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</si>
  <si>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</si>
  <si>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</si>
  <si>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</si>
  <si>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</si>
  <si>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</si>
  <si>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</si>
  <si>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</si>
  <si>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</si>
  <si>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</si>
  <si>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</si>
  <si>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</si>
  <si>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</si>
  <si>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</si>
  <si>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</si>
  <si>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</si>
  <si>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</si>
  <si>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</si>
  <si>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</si>
  <si>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</si>
  <si>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</si>
  <si>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</si>
  <si>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</si>
  <si>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</si>
  <si>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</si>
  <si>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</si>
  <si>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</si>
  <si>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</si>
  <si>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</si>
  <si>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</si>
  <si>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</si>
  <si>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31/12/2019 נספח 1 - צדדים קשורים- יתרות ועסקאות לשנה המסתיימת ביום</t>
  </si>
  <si>
    <t>מספר אישור: 7228  קופה:</t>
  </si>
  <si>
    <t>PAGAYA MEITAV</t>
  </si>
  <si>
    <t>תכלית מדדים ניהול קרנות נאמנות</t>
  </si>
  <si>
    <t>סה''כ</t>
  </si>
  <si>
    <t>31/12/2019 נספח 4 - רכישת נייר ערך בהנפקות באמצעות חתם קשור או באמצעות צד קשור ששיווק את ההנפקה לשנה המסתיימת ביום</t>
  </si>
  <si>
    <t>סה''כ רכישות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</si>
  <si>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</si>
  <si>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</si>
  <si>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31/12/2019 נספח 3ב - עסקאות שבוצעו לצורך השקעה בנכסים לא סחירים של צד קשור לשנה המסתיימת ביום</t>
  </si>
  <si>
    <t>צד קשור-  PAGAYA MEITAV</t>
  </si>
  <si>
    <t>ניירות ערך לא סחירים</t>
  </si>
  <si>
    <t>קרנות השקעה</t>
  </si>
  <si>
    <t>PAGAYA FUND BY MEITAV DASH</t>
  </si>
  <si>
    <t>62004346</t>
  </si>
  <si>
    <t>12/09/19 00:00:00</t>
  </si>
  <si>
    <t>15/05/19 00:00:00</t>
  </si>
  <si>
    <t>סה''כ היקף עסקאות של כל הצדדים הקשורים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</si>
  <si>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</si>
  <si>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צד קשור-  תכלית מדדים ניהול קרנות נאמנות</t>
  </si>
  <si>
    <t>ניירות ערך סחירים</t>
  </si>
  <si>
    <t>תעודות סל</t>
  </si>
  <si>
    <t>תכלית קרן סל.תא35</t>
  </si>
  <si>
    <t>1143700</t>
  </si>
  <si>
    <t>תכלית סל תא 125</t>
  </si>
  <si>
    <t>1143718</t>
  </si>
  <si>
    <t>תכלית קרן סל (4D) ‏ISE Cyber Security</t>
  </si>
  <si>
    <t>1144252</t>
  </si>
  <si>
    <t>תכלית 500 PR P&amp;S</t>
  </si>
  <si>
    <t>1144385</t>
  </si>
  <si>
    <t>תכלית סל (4D) ‏‏‏NASDAQ 100</t>
  </si>
  <si>
    <t>1144401</t>
  </si>
  <si>
    <t>תכלית סל (4A) י NIKKEI 225 מנוטרלת מט"ח</t>
  </si>
  <si>
    <t>1144468</t>
  </si>
  <si>
    <t>תכלית מש מניות ארהב</t>
  </si>
  <si>
    <t>1144518</t>
  </si>
  <si>
    <t>סה''כ היקף עסקאות לצורך רכישה או מכירה של צד קשור-  תכלית מדדים ניהול קרנות נאמנות</t>
  </si>
  <si>
    <t>סה''כ היקף עסקאות לצורך רכישה או מכירה של כל הצדדים הקשורים</t>
  </si>
  <si>
    <t>31/12/2019 נספח 2 - צדדים קשורים - יתרות השקעה לשנה המסתיים ביום</t>
  </si>
  <si>
    <t>PAGAYA FUND BY MEITAV DASH*</t>
  </si>
  <si>
    <t>0</t>
  </si>
  <si>
    <t>תכלית סל תא 125*</t>
  </si>
  <si>
    <t>תכלית קרן סל תלבונד 20*</t>
  </si>
  <si>
    <t>1143791</t>
  </si>
  <si>
    <t>) תל בונד מאגר00) תכלית סל*</t>
  </si>
  <si>
    <t>1144013</t>
  </si>
  <si>
    <t>תכלית סל DAX 30*</t>
  </si>
  <si>
    <t>1144104</t>
  </si>
  <si>
    <t>802תכלית סל (4D) MSCI AC World*</t>
  </si>
  <si>
    <t>1144237</t>
  </si>
  <si>
    <t>תכלית קרן סל (4D) ‏ISE Cyber Security*</t>
  </si>
  <si>
    <t>תכלית סל SP US AD*</t>
  </si>
  <si>
    <t>1144310</t>
  </si>
  <si>
    <t>תכלית 500 PR P&amp;S*</t>
  </si>
  <si>
    <t>תכלית סל (4D) ‏‏‏NASDAQ 100*</t>
  </si>
  <si>
    <t>תכלית שווקים מתעוררים*</t>
  </si>
  <si>
    <t>1144450</t>
  </si>
  <si>
    <t>תכלית סל (4A) י NIKKEI 225 מנוטרלת מט"ח*</t>
  </si>
  <si>
    <t>50 4D) FTSE China) תכלית סל*</t>
  </si>
  <si>
    <t>1144641</t>
  </si>
  <si>
    <t>תכלית סל תל בונד צ יתר*</t>
  </si>
  <si>
    <t>1144690</t>
  </si>
  <si>
    <t>.600 stoxx תכלית*</t>
  </si>
  <si>
    <t>1144724</t>
  </si>
  <si>
    <t>תכ.CHINAHXCXממ*</t>
  </si>
  <si>
    <t>1144872</t>
  </si>
  <si>
    <t>תכלית סל SP500 Aristo*</t>
  </si>
  <si>
    <t>1144906</t>
  </si>
  <si>
    <t>מנוטרלת מט מ IPOXS 100 U )י4A) תכ.סל*</t>
  </si>
  <si>
    <t>1144948</t>
  </si>
  <si>
    <t>תכ.SPMIDCA400ממ*</t>
  </si>
  <si>
    <t>1144955</t>
  </si>
  <si>
    <t>תכלית סל (00) תל בונד 40*</t>
  </si>
  <si>
    <t>1145093</t>
  </si>
  <si>
    <t>תכלית תל בונד 60*</t>
  </si>
  <si>
    <t>1145101</t>
  </si>
  <si>
    <t>תכלית תל בונד שקלי סד-2*</t>
  </si>
  <si>
    <t>1145184</t>
  </si>
  <si>
    <t>תכלית סל S&amp;P REGIONAL BANKS 4D*</t>
  </si>
  <si>
    <t>1145275</t>
  </si>
  <si>
    <t>4D MDAX תכלית סל*</t>
  </si>
  <si>
    <t>1145283</t>
  </si>
  <si>
    <t>4D) TecDAX תכלית סל*</t>
  </si>
  <si>
    <t>1150895</t>
  </si>
  <si>
    <t>סה''כ צד קשור-  תכלית מדדים ניהול קרנות נאמנות</t>
  </si>
  <si>
    <t>סה''כ השקעה בכל הצדדים הקשורים</t>
  </si>
  <si>
    <t>תכלית סל SP500 Aristo</t>
  </si>
  <si>
    <t>תכ.SP500ממ</t>
  </si>
  <si>
    <t>1143817</t>
  </si>
  <si>
    <t>תכלית שווקים מתעוררים</t>
  </si>
  <si>
    <t>תכ.תאEMS06</t>
  </si>
  <si>
    <t>1145044</t>
  </si>
  <si>
    <t>4D MDAX תכלית סל</t>
  </si>
  <si>
    <t>4D) TecDAX תכלית סל</t>
  </si>
  <si>
    <t>תכ.SP500ממ*</t>
  </si>
  <si>
    <t>קבוצה:  תגמולים האוניברסיטה העברית</t>
  </si>
  <si>
    <t xml:space="preserve">קבוצה:  תגמולים האוניברסיטה העברית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</si>
</sst>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2" sqref="A2:J2"/>
    </sheetView>
  </sheetViews>
  <sheetFormatPr defaultRowHeight="12.75" x14ac:dyDescent="0.2"/>
  <cols>
    <col min="1" max="1" width="40.7109375" customWidth="1"/>
    <col min="2" max="2" width="10.140625" bestFit="1" customWidth="1"/>
    <col min="3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11"/>
      <c r="L1" s="11"/>
    </row>
    <row r="2" spans="1:12" ht="15" x14ac:dyDescent="0.25">
      <c r="A2" s="24" t="s">
        <v>131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16">
        <f>'נספח 2'!I15</f>
        <v>11174.708719999999</v>
      </c>
      <c r="C14" s="16">
        <f>'נספח 2'!J15</f>
        <v>0.99541597822871197</v>
      </c>
      <c r="D14" s="5"/>
      <c r="E14" s="5"/>
      <c r="F14" s="16">
        <f>'נספח 3ב'!H18</f>
        <v>9937.2999999999993</v>
      </c>
    </row>
    <row r="15" spans="1:12" x14ac:dyDescent="0.2">
      <c r="A15" t="s">
        <v>39</v>
      </c>
      <c r="B15" s="16">
        <f>'נספח 2'!I44</f>
        <v>155413.51083194598</v>
      </c>
      <c r="C15" s="16">
        <f>'נספח 2'!J44</f>
        <v>29.576564297898809</v>
      </c>
      <c r="D15" s="16">
        <f>'נספח 3א'!I29</f>
        <v>12999.46747</v>
      </c>
      <c r="E15" s="16">
        <f>'נספח 3א'!K29</f>
        <v>-10913.839600000001</v>
      </c>
    </row>
    <row r="16" spans="1:12" x14ac:dyDescent="0.2">
      <c r="A16" s="1"/>
    </row>
    <row r="17" spans="1:11" ht="15" x14ac:dyDescent="0.25">
      <c r="A17" s="15" t="s">
        <v>40</v>
      </c>
      <c r="B17" s="16">
        <f>SUM(B14:B16)</f>
        <v>166588.21955194598</v>
      </c>
      <c r="C17" s="16">
        <f>SUM(C14:C16)</f>
        <v>30.571980276127523</v>
      </c>
      <c r="D17" s="16">
        <f>D15</f>
        <v>12999.46747</v>
      </c>
      <c r="E17" s="16">
        <f>E15</f>
        <v>-10913.839600000001</v>
      </c>
      <c r="F17" s="16">
        <f>SUM(F14:F16)</f>
        <v>9937.2999999999993</v>
      </c>
      <c r="G17" s="16">
        <v>0</v>
      </c>
      <c r="H17" s="16">
        <v>0</v>
      </c>
      <c r="I17" s="16">
        <v>0</v>
      </c>
      <c r="J17" s="16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10" ht="15" x14ac:dyDescent="0.25">
      <c r="A1" s="24" t="s">
        <v>41</v>
      </c>
      <c r="B1" s="25"/>
      <c r="C1" s="25"/>
      <c r="D1" s="25"/>
      <c r="E1" s="25"/>
      <c r="F1" s="25"/>
      <c r="G1" s="25"/>
      <c r="H1" s="25"/>
      <c r="I1" s="25"/>
    </row>
    <row r="2" spans="1:10" ht="15" x14ac:dyDescent="0.25">
      <c r="A2" s="24" t="s">
        <v>131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</row>
    <row r="4" spans="1:10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10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10" x14ac:dyDescent="0.2">
      <c r="A6" s="12"/>
      <c r="B6" s="12"/>
      <c r="C6" s="12"/>
      <c r="D6" s="12"/>
      <c r="E6" s="12"/>
      <c r="F6" s="12"/>
      <c r="G6" s="12"/>
      <c r="H6" s="12"/>
      <c r="I6" s="12"/>
    </row>
    <row r="10" spans="1:10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10" x14ac:dyDescent="0.2">
      <c r="A11" s="2"/>
      <c r="B11" s="2"/>
      <c r="C11" s="2"/>
      <c r="D11" s="2" t="s">
        <v>4</v>
      </c>
      <c r="E11" s="2" t="s">
        <v>10</v>
      </c>
      <c r="F11" s="2"/>
    </row>
    <row r="12" spans="1:10" ht="15.75" x14ac:dyDescent="0.25">
      <c r="A12" s="4"/>
      <c r="E12" s="4"/>
    </row>
    <row r="13" spans="1:10" ht="15" x14ac:dyDescent="0.25">
      <c r="A13" s="15" t="s">
        <v>42</v>
      </c>
      <c r="E13" s="16">
        <v>0</v>
      </c>
    </row>
  </sheetData>
  <mergeCells count="3">
    <mergeCell ref="A1:I1"/>
    <mergeCell ref="A3:I3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131</v>
      </c>
      <c r="B2" s="25"/>
      <c r="C2" s="25"/>
      <c r="D2" s="25"/>
      <c r="E2" s="25"/>
      <c r="F2" s="25"/>
      <c r="G2" s="25"/>
      <c r="H2" s="25"/>
      <c r="I2" s="25"/>
      <c r="J2" s="25"/>
    </row>
    <row r="3" spans="1:15" ht="15" x14ac:dyDescent="0.25">
      <c r="A3" s="24" t="s">
        <v>37</v>
      </c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9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</row>
    <row r="13" spans="1:15" ht="15" x14ac:dyDescent="0.25">
      <c r="A13" s="15" t="s">
        <v>44</v>
      </c>
      <c r="G13" s="16">
        <v>0</v>
      </c>
    </row>
  </sheetData>
  <mergeCells count="3">
    <mergeCell ref="A3:G3"/>
    <mergeCell ref="A1:O1"/>
    <mergeCell ref="A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4" t="s">
        <v>45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131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x14ac:dyDescent="0.25">
      <c r="A3" s="24" t="s">
        <v>37</v>
      </c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46</v>
      </c>
      <c r="B12" s="8"/>
      <c r="C12" s="8"/>
      <c r="D12" s="8"/>
      <c r="E12" s="8"/>
      <c r="F12" s="8"/>
      <c r="G12" s="8"/>
      <c r="H12" s="9"/>
      <c r="I12" s="8"/>
      <c r="J12" s="8"/>
    </row>
    <row r="13" spans="1:10" x14ac:dyDescent="0.2">
      <c r="A13" s="1" t="s">
        <v>47</v>
      </c>
    </row>
    <row r="14" spans="1:10" x14ac:dyDescent="0.2">
      <c r="A14" s="1" t="s">
        <v>48</v>
      </c>
    </row>
    <row r="15" spans="1:10" x14ac:dyDescent="0.2">
      <c r="A15" t="s">
        <v>49</v>
      </c>
      <c r="B15" t="s">
        <v>50</v>
      </c>
      <c r="C15" t="s">
        <v>51</v>
      </c>
      <c r="G15" s="16">
        <v>0</v>
      </c>
      <c r="H15" s="16">
        <v>7259.05</v>
      </c>
    </row>
    <row r="16" spans="1:10" x14ac:dyDescent="0.2">
      <c r="A16" t="s">
        <v>49</v>
      </c>
      <c r="B16" t="s">
        <v>50</v>
      </c>
      <c r="C16" t="s">
        <v>52</v>
      </c>
      <c r="G16" s="16">
        <v>0</v>
      </c>
      <c r="H16" s="16">
        <v>2678.25</v>
      </c>
    </row>
    <row r="18" spans="1:8" ht="15" x14ac:dyDescent="0.25">
      <c r="A18" s="15" t="s">
        <v>53</v>
      </c>
      <c r="H18" s="16">
        <f>SUM(H15:H17)</f>
        <v>9937.2999999999993</v>
      </c>
    </row>
  </sheetData>
  <mergeCells count="3">
    <mergeCell ref="A1:H1"/>
    <mergeCell ref="A3:H3"/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rightToLeft="1" workbookViewId="0">
      <selection activeCell="A3" sqref="A3:O3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4"/>
    </row>
    <row r="2" spans="1:16" ht="15" x14ac:dyDescent="0.25">
      <c r="A2" s="2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4"/>
    </row>
    <row r="3" spans="1:16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3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55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56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57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s="18" customFormat="1" x14ac:dyDescent="0.2">
      <c r="A15" s="18" t="s">
        <v>58</v>
      </c>
      <c r="B15" s="18" t="s">
        <v>59</v>
      </c>
      <c r="C15" s="19"/>
      <c r="D15" s="19"/>
      <c r="E15" s="19"/>
      <c r="F15" s="19"/>
      <c r="G15" s="19"/>
      <c r="H15" s="19"/>
      <c r="I15" s="19"/>
      <c r="J15" s="19"/>
      <c r="K15" s="20">
        <v>-4868.4248799999996</v>
      </c>
    </row>
    <row r="16" spans="1:16" s="18" customFormat="1" x14ac:dyDescent="0.2">
      <c r="A16" s="18" t="s">
        <v>60</v>
      </c>
      <c r="B16" s="18" t="s">
        <v>61</v>
      </c>
      <c r="C16" s="19"/>
      <c r="D16" s="19"/>
      <c r="E16" s="19"/>
      <c r="F16" s="19"/>
      <c r="G16" s="19"/>
      <c r="H16" s="19"/>
      <c r="I16" s="20">
        <f>1194.98873+28</f>
        <v>1222.98873</v>
      </c>
      <c r="J16" s="19"/>
      <c r="K16" s="20">
        <v>-3804.92</v>
      </c>
    </row>
    <row r="17" spans="1:12" s="18" customFormat="1" ht="15.75" x14ac:dyDescent="0.25">
      <c r="A17" s="18" t="s">
        <v>62</v>
      </c>
      <c r="B17" s="18" t="s">
        <v>63</v>
      </c>
      <c r="C17" s="19"/>
      <c r="D17" s="19"/>
      <c r="E17" s="19"/>
      <c r="F17" s="19"/>
      <c r="G17" s="19"/>
      <c r="H17" s="19"/>
      <c r="I17" s="20">
        <f>4228.41384+132.46</f>
        <v>4360.8738400000002</v>
      </c>
      <c r="J17" s="19"/>
      <c r="K17" s="21"/>
    </row>
    <row r="18" spans="1:12" s="18" customFormat="1" x14ac:dyDescent="0.2">
      <c r="A18" s="18" t="s">
        <v>64</v>
      </c>
      <c r="B18" s="18" t="s">
        <v>65</v>
      </c>
      <c r="C18" s="19"/>
      <c r="D18" s="19"/>
      <c r="E18" s="19"/>
      <c r="F18" s="19"/>
      <c r="G18" s="19"/>
      <c r="H18" s="19"/>
      <c r="I18" s="20">
        <v>2450.4009000000001</v>
      </c>
      <c r="J18" s="19"/>
    </row>
    <row r="19" spans="1:12" s="18" customFormat="1" x14ac:dyDescent="0.2">
      <c r="A19" s="18" t="s">
        <v>66</v>
      </c>
      <c r="B19" s="18" t="s">
        <v>67</v>
      </c>
      <c r="C19" s="19"/>
      <c r="D19" s="19"/>
      <c r="E19" s="19"/>
      <c r="F19" s="19"/>
      <c r="G19" s="19"/>
      <c r="H19" s="19"/>
      <c r="I19" s="19"/>
      <c r="J19" s="19"/>
      <c r="K19" s="20">
        <v>-1250.48</v>
      </c>
    </row>
    <row r="20" spans="1:12" s="18" customFormat="1" x14ac:dyDescent="0.2">
      <c r="A20" s="18" t="s">
        <v>68</v>
      </c>
      <c r="B20" s="18" t="s">
        <v>69</v>
      </c>
      <c r="C20" s="19"/>
      <c r="D20" s="19"/>
      <c r="E20" s="19"/>
      <c r="F20" s="19"/>
      <c r="G20" s="19"/>
      <c r="H20" s="19"/>
      <c r="I20" s="20">
        <f>4869.744+81.16</f>
        <v>4950.9039999999995</v>
      </c>
      <c r="J20" s="19"/>
    </row>
    <row r="21" spans="1:12" s="18" customFormat="1" x14ac:dyDescent="0.2">
      <c r="A21" s="18" t="s">
        <v>70</v>
      </c>
      <c r="B21" s="18" t="s">
        <v>71</v>
      </c>
      <c r="C21" s="19"/>
      <c r="D21" s="19"/>
      <c r="E21" s="19"/>
      <c r="F21" s="19"/>
      <c r="G21" s="19"/>
      <c r="H21" s="19"/>
      <c r="I21" s="19"/>
      <c r="J21" s="19"/>
      <c r="K21" s="20">
        <v>-948</v>
      </c>
    </row>
    <row r="22" spans="1:12" s="18" customFormat="1" x14ac:dyDescent="0.2">
      <c r="A22" s="18" t="s">
        <v>125</v>
      </c>
      <c r="B22" s="18" t="s">
        <v>92</v>
      </c>
      <c r="C22" s="19"/>
      <c r="D22" s="19"/>
      <c r="E22" s="19"/>
      <c r="F22" s="19"/>
      <c r="G22" s="19"/>
      <c r="H22" s="19"/>
      <c r="I22" s="19">
        <v>9.5</v>
      </c>
      <c r="J22" s="19"/>
      <c r="K22" s="20"/>
    </row>
    <row r="23" spans="1:12" s="18" customFormat="1" x14ac:dyDescent="0.2">
      <c r="A23" s="18" t="s">
        <v>123</v>
      </c>
      <c r="B23" s="18" t="s">
        <v>124</v>
      </c>
      <c r="C23" s="19"/>
      <c r="D23" s="19"/>
      <c r="E23" s="19"/>
      <c r="F23" s="19"/>
      <c r="G23" s="19"/>
      <c r="H23" s="19"/>
      <c r="I23" s="19">
        <v>4.8</v>
      </c>
      <c r="J23" s="19"/>
      <c r="K23" s="20"/>
    </row>
    <row r="24" spans="1:12" s="18" customFormat="1" x14ac:dyDescent="0.2">
      <c r="A24" s="18" t="s">
        <v>126</v>
      </c>
      <c r="B24" s="18" t="s">
        <v>127</v>
      </c>
      <c r="C24" s="19"/>
      <c r="D24" s="19"/>
      <c r="E24" s="19"/>
      <c r="F24" s="19"/>
      <c r="G24" s="19"/>
      <c r="H24" s="19"/>
      <c r="I24" s="19"/>
      <c r="J24" s="19"/>
      <c r="K24" s="20">
        <v>-2.71211</v>
      </c>
    </row>
    <row r="25" spans="1:12" s="18" customFormat="1" x14ac:dyDescent="0.2">
      <c r="A25" s="18" t="s">
        <v>128</v>
      </c>
      <c r="B25" s="18" t="s">
        <v>117</v>
      </c>
      <c r="C25" s="19"/>
      <c r="D25" s="19"/>
      <c r="E25" s="19"/>
      <c r="F25" s="19"/>
      <c r="G25" s="19"/>
      <c r="H25" s="19"/>
      <c r="I25" s="19"/>
      <c r="J25" s="19"/>
      <c r="K25" s="20">
        <v>-4.2272999999999996</v>
      </c>
    </row>
    <row r="26" spans="1:12" s="18" customFormat="1" x14ac:dyDescent="0.2">
      <c r="A26" s="18" t="s">
        <v>129</v>
      </c>
      <c r="B26" s="18" t="s">
        <v>119</v>
      </c>
      <c r="C26" s="19"/>
      <c r="D26" s="19"/>
      <c r="E26" s="19"/>
      <c r="F26" s="19"/>
      <c r="G26" s="19"/>
      <c r="H26" s="19"/>
      <c r="I26" s="19"/>
      <c r="J26" s="19"/>
      <c r="K26" s="20">
        <v>-5.0957100000000004</v>
      </c>
    </row>
    <row r="27" spans="1:12" s="18" customFormat="1" x14ac:dyDescent="0.2">
      <c r="A27" s="18" t="s">
        <v>122</v>
      </c>
      <c r="B27" s="18" t="s">
        <v>103</v>
      </c>
      <c r="C27" s="19"/>
      <c r="D27" s="19"/>
      <c r="E27" s="19"/>
      <c r="F27" s="19"/>
      <c r="G27" s="19"/>
      <c r="H27" s="19"/>
      <c r="I27" s="19"/>
      <c r="J27" s="19"/>
      <c r="K27" s="20">
        <v>-29.979600000000001</v>
      </c>
    </row>
    <row r="28" spans="1:12" x14ac:dyDescent="0.2">
      <c r="A28" s="1" t="s">
        <v>72</v>
      </c>
      <c r="B28" s="8"/>
      <c r="C28" s="8"/>
      <c r="D28" s="8"/>
      <c r="E28" s="8"/>
      <c r="F28" s="8"/>
      <c r="G28" s="8"/>
      <c r="H28" s="8"/>
      <c r="I28" s="17">
        <f>SUM(I15:I27)</f>
        <v>12999.46747</v>
      </c>
      <c r="J28" s="8"/>
      <c r="K28" s="17">
        <f>SUM(K15:K27)</f>
        <v>-10913.839600000001</v>
      </c>
    </row>
    <row r="29" spans="1:12" ht="15" x14ac:dyDescent="0.25">
      <c r="A29" s="15" t="s">
        <v>73</v>
      </c>
      <c r="B29" s="8"/>
      <c r="C29" s="8"/>
      <c r="D29" s="8"/>
      <c r="E29" s="8"/>
      <c r="F29" s="8"/>
      <c r="G29" s="8"/>
      <c r="H29" s="8"/>
      <c r="I29" s="16">
        <f>I28</f>
        <v>12999.46747</v>
      </c>
      <c r="J29" s="8"/>
      <c r="K29" s="16">
        <f>K28</f>
        <v>-10913.839600000001</v>
      </c>
      <c r="L29" s="5"/>
    </row>
    <row r="30" spans="1:12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2" ht="15.75" x14ac:dyDescent="0.25">
      <c r="A31" s="9"/>
      <c r="B31" s="8"/>
      <c r="C31" s="8"/>
      <c r="D31" s="8"/>
      <c r="E31" s="8"/>
      <c r="F31" s="8"/>
      <c r="G31" s="8"/>
      <c r="H31" s="8"/>
      <c r="I31" s="10"/>
      <c r="J31" s="8"/>
      <c r="K31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rightToLeft="1" workbookViewId="0">
      <selection activeCell="A3" sqref="A3:J3"/>
    </sheetView>
  </sheetViews>
  <sheetFormatPr defaultRowHeight="12.75" x14ac:dyDescent="0.2"/>
  <cols>
    <col min="1" max="1" width="41.140625" bestFit="1" customWidth="1"/>
    <col min="9" max="9" width="10.85546875" bestFit="1" customWidth="1"/>
    <col min="15" max="15" width="10.140625" bestFit="1" customWidth="1"/>
  </cols>
  <sheetData>
    <row r="1" spans="1:11" ht="15" x14ac:dyDescent="0.25">
      <c r="A1" s="24" t="s">
        <v>74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132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46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47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48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75</v>
      </c>
      <c r="B15" t="s">
        <v>50</v>
      </c>
      <c r="C15" t="s">
        <v>76</v>
      </c>
      <c r="D15" t="s">
        <v>76</v>
      </c>
      <c r="E15" s="16">
        <v>0</v>
      </c>
      <c r="F15" s="8"/>
      <c r="G15" s="16">
        <v>0</v>
      </c>
      <c r="H15" s="16">
        <v>0</v>
      </c>
      <c r="I15" s="16">
        <f>10814.23872+360.47</f>
        <v>11174.708719999999</v>
      </c>
      <c r="J15" s="16">
        <f>0.675415978228712+0.32</f>
        <v>0.99541597822871197</v>
      </c>
    </row>
    <row r="16" spans="1:11" x14ac:dyDescent="0.2">
      <c r="A16" s="1" t="s">
        <v>55</v>
      </c>
      <c r="B16" s="8"/>
      <c r="C16" s="8"/>
      <c r="D16" s="8"/>
      <c r="E16" s="8"/>
      <c r="F16" s="8"/>
      <c r="G16" s="8"/>
      <c r="H16" s="8"/>
      <c r="I16" s="17">
        <f>SUM(I15)</f>
        <v>11174.708719999999</v>
      </c>
      <c r="J16" s="17">
        <f>SUM(J15)</f>
        <v>0.99541597822871197</v>
      </c>
    </row>
    <row r="17" spans="1:16" x14ac:dyDescent="0.2">
      <c r="A17" s="1" t="s">
        <v>56</v>
      </c>
      <c r="B17" s="8"/>
      <c r="C17" s="8"/>
      <c r="D17" s="8"/>
      <c r="E17" s="8"/>
      <c r="F17" s="8"/>
      <c r="G17" s="8"/>
      <c r="H17" s="8"/>
      <c r="I17" s="8"/>
      <c r="J17" s="8"/>
    </row>
    <row r="18" spans="1:16" x14ac:dyDescent="0.2">
      <c r="A18" s="1" t="s">
        <v>57</v>
      </c>
      <c r="B18" s="8"/>
      <c r="C18" s="8"/>
      <c r="D18" s="8"/>
      <c r="E18" s="8"/>
      <c r="F18" s="8"/>
      <c r="G18" s="8"/>
      <c r="H18" s="8"/>
      <c r="I18" s="8"/>
      <c r="J18" s="8"/>
    </row>
    <row r="19" spans="1:16" x14ac:dyDescent="0.2">
      <c r="A19" s="8" t="s">
        <v>77</v>
      </c>
      <c r="B19" t="s">
        <v>61</v>
      </c>
      <c r="C19" t="s">
        <v>76</v>
      </c>
      <c r="D19" t="s">
        <v>76</v>
      </c>
      <c r="E19" s="16">
        <v>0</v>
      </c>
      <c r="F19" s="8"/>
      <c r="G19" s="16">
        <v>0</v>
      </c>
      <c r="H19" s="16">
        <v>0.18524121991019052</v>
      </c>
      <c r="I19" s="16">
        <v>15840.81394</v>
      </c>
      <c r="J19" s="16">
        <v>5.4168868392239498</v>
      </c>
      <c r="K19" s="16"/>
      <c r="L19" s="16"/>
      <c r="M19" s="16"/>
      <c r="N19" s="5"/>
      <c r="O19" s="5"/>
      <c r="P19" s="5"/>
    </row>
    <row r="20" spans="1:16" x14ac:dyDescent="0.2">
      <c r="A20" s="8" t="s">
        <v>78</v>
      </c>
      <c r="B20" t="s">
        <v>79</v>
      </c>
      <c r="C20" t="s">
        <v>76</v>
      </c>
      <c r="D20" t="s">
        <v>76</v>
      </c>
      <c r="E20" s="16">
        <v>0</v>
      </c>
      <c r="F20" s="16">
        <v>4.6399999999999997</v>
      </c>
      <c r="G20" s="16">
        <v>0.21</v>
      </c>
      <c r="H20" s="16">
        <v>0.2522573177615654</v>
      </c>
      <c r="I20" s="16">
        <v>20885.823345813998</v>
      </c>
      <c r="J20" s="16">
        <v>1.4211308803434755</v>
      </c>
      <c r="K20" s="16"/>
      <c r="L20" s="16"/>
      <c r="M20" s="16"/>
      <c r="N20" s="5"/>
      <c r="O20" s="5"/>
      <c r="P20" s="5"/>
    </row>
    <row r="21" spans="1:16" x14ac:dyDescent="0.2">
      <c r="A21" s="8" t="s">
        <v>80</v>
      </c>
      <c r="B21" t="s">
        <v>81</v>
      </c>
      <c r="C21" t="s">
        <v>76</v>
      </c>
      <c r="D21" t="s">
        <v>76</v>
      </c>
      <c r="E21" s="16">
        <v>0</v>
      </c>
      <c r="F21" s="8"/>
      <c r="G21" s="16">
        <v>0</v>
      </c>
      <c r="H21" s="16">
        <v>0.16291105601435399</v>
      </c>
      <c r="I21" s="16">
        <v>1140.1727040000001</v>
      </c>
      <c r="J21" s="16">
        <v>0.23412188112750959</v>
      </c>
      <c r="N21" s="5"/>
      <c r="O21" s="5"/>
      <c r="P21" s="5"/>
    </row>
    <row r="22" spans="1:16" x14ac:dyDescent="0.2">
      <c r="A22" s="8" t="s">
        <v>82</v>
      </c>
      <c r="B22" t="s">
        <v>83</v>
      </c>
      <c r="C22" t="s">
        <v>76</v>
      </c>
      <c r="D22" t="s">
        <v>76</v>
      </c>
      <c r="E22" s="16">
        <v>0</v>
      </c>
      <c r="F22" s="8"/>
      <c r="G22" s="16">
        <v>0</v>
      </c>
      <c r="H22" s="16">
        <v>0.136751715977626</v>
      </c>
      <c r="I22" s="16">
        <v>763.04</v>
      </c>
      <c r="J22" s="16">
        <v>0.18440827520213299</v>
      </c>
      <c r="N22" s="5"/>
      <c r="O22" s="5"/>
      <c r="P22" s="5"/>
    </row>
    <row r="23" spans="1:16" x14ac:dyDescent="0.2">
      <c r="A23" s="8" t="s">
        <v>84</v>
      </c>
      <c r="B23" t="s">
        <v>85</v>
      </c>
      <c r="C23" t="s">
        <v>76</v>
      </c>
      <c r="D23" t="s">
        <v>76</v>
      </c>
      <c r="E23" s="16">
        <v>0</v>
      </c>
      <c r="F23" s="8"/>
      <c r="G23" s="16">
        <v>0</v>
      </c>
      <c r="H23" s="16">
        <v>2.9822488048532301</v>
      </c>
      <c r="I23" s="16">
        <v>35752.707719999999</v>
      </c>
      <c r="J23" s="16">
        <v>5.2152261492842804</v>
      </c>
      <c r="N23" s="5"/>
      <c r="O23" s="5"/>
      <c r="P23" s="5"/>
    </row>
    <row r="24" spans="1:16" x14ac:dyDescent="0.2">
      <c r="A24" s="8" t="s">
        <v>86</v>
      </c>
      <c r="B24" t="s">
        <v>63</v>
      </c>
      <c r="C24" t="s">
        <v>76</v>
      </c>
      <c r="D24" t="s">
        <v>76</v>
      </c>
      <c r="E24" s="16">
        <v>0</v>
      </c>
      <c r="F24" s="8"/>
      <c r="G24" s="16">
        <v>0</v>
      </c>
      <c r="H24" s="16">
        <v>1.3156439188094713</v>
      </c>
      <c r="I24" s="16">
        <v>7223.70147</v>
      </c>
      <c r="J24" s="16">
        <v>1.7528237787866223</v>
      </c>
      <c r="K24" s="16"/>
      <c r="L24" s="16"/>
      <c r="M24" s="16"/>
      <c r="N24" s="5"/>
      <c r="O24" s="5"/>
      <c r="P24" s="5"/>
    </row>
    <row r="25" spans="1:16" x14ac:dyDescent="0.2">
      <c r="A25" s="8" t="s">
        <v>87</v>
      </c>
      <c r="B25" t="s">
        <v>88</v>
      </c>
      <c r="C25" t="s">
        <v>76</v>
      </c>
      <c r="D25" t="s">
        <v>76</v>
      </c>
      <c r="E25" s="16">
        <v>0</v>
      </c>
      <c r="F25" s="8"/>
      <c r="G25" s="16">
        <v>0</v>
      </c>
      <c r="H25" s="16">
        <v>1.2681843948214229</v>
      </c>
      <c r="I25" s="16">
        <v>5866.9430400000001</v>
      </c>
      <c r="J25" s="16">
        <v>1.6264900904525539</v>
      </c>
      <c r="K25" s="16"/>
      <c r="L25" s="16"/>
      <c r="M25" s="16"/>
      <c r="N25" s="5"/>
      <c r="O25" s="5"/>
      <c r="P25" s="5"/>
    </row>
    <row r="26" spans="1:16" x14ac:dyDescent="0.2">
      <c r="A26" s="8" t="s">
        <v>89</v>
      </c>
      <c r="B26" t="s">
        <v>65</v>
      </c>
      <c r="C26" t="s">
        <v>76</v>
      </c>
      <c r="D26" t="s">
        <v>76</v>
      </c>
      <c r="E26" s="16">
        <v>0</v>
      </c>
      <c r="F26" s="8"/>
      <c r="G26" s="16">
        <v>0</v>
      </c>
      <c r="H26" s="16">
        <v>0.34734569197501203</v>
      </c>
      <c r="I26" s="16">
        <v>11257.236999999999</v>
      </c>
      <c r="J26" s="16">
        <v>1.0504296479862449</v>
      </c>
      <c r="N26" s="5"/>
      <c r="O26" s="5"/>
      <c r="P26" s="5"/>
    </row>
    <row r="27" spans="1:16" x14ac:dyDescent="0.2">
      <c r="A27" s="8" t="s">
        <v>90</v>
      </c>
      <c r="B27" t="s">
        <v>67</v>
      </c>
      <c r="C27" t="s">
        <v>76</v>
      </c>
      <c r="D27" t="s">
        <v>76</v>
      </c>
      <c r="E27" s="16">
        <v>0</v>
      </c>
      <c r="F27" s="8"/>
      <c r="G27" s="16">
        <v>0</v>
      </c>
      <c r="H27" s="16">
        <v>0.31825294117647102</v>
      </c>
      <c r="I27" s="16">
        <v>8407.6062000000002</v>
      </c>
      <c r="J27" s="16">
        <v>0.84335985930216806</v>
      </c>
      <c r="N27" s="5"/>
      <c r="O27" s="5"/>
      <c r="P27" s="5"/>
    </row>
    <row r="28" spans="1:16" x14ac:dyDescent="0.2">
      <c r="A28" s="8" t="s">
        <v>91</v>
      </c>
      <c r="B28" t="s">
        <v>92</v>
      </c>
      <c r="C28" t="s">
        <v>76</v>
      </c>
      <c r="D28" t="s">
        <v>76</v>
      </c>
      <c r="E28" s="16">
        <v>0</v>
      </c>
      <c r="F28" s="8"/>
      <c r="G28" s="16">
        <v>0</v>
      </c>
      <c r="H28" s="16">
        <v>1.4878115990372973</v>
      </c>
      <c r="I28" s="16">
        <v>6856.0225650000002</v>
      </c>
      <c r="J28" s="16">
        <v>3.3983344698711222</v>
      </c>
      <c r="K28" s="16"/>
      <c r="L28" s="16"/>
      <c r="M28" s="16"/>
      <c r="N28" s="5"/>
      <c r="O28" s="5"/>
      <c r="P28" s="5"/>
    </row>
    <row r="29" spans="1:16" x14ac:dyDescent="0.2">
      <c r="A29" s="8" t="s">
        <v>93</v>
      </c>
      <c r="B29" t="s">
        <v>69</v>
      </c>
      <c r="C29" t="s">
        <v>76</v>
      </c>
      <c r="D29" t="s">
        <v>76</v>
      </c>
      <c r="E29" s="16">
        <v>0</v>
      </c>
      <c r="F29" s="8"/>
      <c r="G29" s="16">
        <v>0</v>
      </c>
      <c r="H29" s="16">
        <v>0.6272051282051283</v>
      </c>
      <c r="I29" s="16">
        <v>5310.4831000000004</v>
      </c>
      <c r="J29" s="16">
        <v>0.95344033281278928</v>
      </c>
      <c r="K29" s="16"/>
      <c r="L29" s="16"/>
      <c r="M29" s="16"/>
      <c r="N29" s="5"/>
      <c r="O29" s="5"/>
      <c r="P29" s="5"/>
    </row>
    <row r="30" spans="1:16" x14ac:dyDescent="0.2">
      <c r="A30" s="8" t="s">
        <v>94</v>
      </c>
      <c r="B30" t="s">
        <v>95</v>
      </c>
      <c r="C30" t="s">
        <v>76</v>
      </c>
      <c r="D30" t="s">
        <v>76</v>
      </c>
      <c r="E30" s="16">
        <v>0</v>
      </c>
      <c r="F30" s="8"/>
      <c r="G30" s="16">
        <v>0</v>
      </c>
      <c r="H30" s="16">
        <v>8.1031265655453197E-2</v>
      </c>
      <c r="I30" s="16">
        <v>269.59879000000001</v>
      </c>
      <c r="J30" s="16">
        <v>9.7869374670040102E-2</v>
      </c>
      <c r="N30" s="5"/>
      <c r="O30" s="5"/>
      <c r="P30" s="5"/>
    </row>
    <row r="31" spans="1:16" x14ac:dyDescent="0.2">
      <c r="A31" s="8" t="s">
        <v>96</v>
      </c>
      <c r="B31" t="s">
        <v>97</v>
      </c>
      <c r="C31" t="s">
        <v>76</v>
      </c>
      <c r="D31" t="s">
        <v>76</v>
      </c>
      <c r="E31" s="16">
        <v>0</v>
      </c>
      <c r="F31" s="8"/>
      <c r="G31" s="16">
        <v>0</v>
      </c>
      <c r="H31" s="16">
        <v>0.28201874286473</v>
      </c>
      <c r="I31" s="16">
        <v>1791.9878000000001</v>
      </c>
      <c r="J31" s="16">
        <v>0.39393944521361601</v>
      </c>
      <c r="N31" s="5"/>
      <c r="O31" s="5"/>
      <c r="P31" s="5"/>
    </row>
    <row r="32" spans="1:16" x14ac:dyDescent="0.2">
      <c r="A32" s="8" t="s">
        <v>98</v>
      </c>
      <c r="B32" t="s">
        <v>99</v>
      </c>
      <c r="C32" t="s">
        <v>76</v>
      </c>
      <c r="D32" t="s">
        <v>76</v>
      </c>
      <c r="E32" s="16">
        <v>0</v>
      </c>
      <c r="F32" s="8"/>
      <c r="G32" s="16">
        <v>0</v>
      </c>
      <c r="H32" s="16">
        <v>0.35548770792054341</v>
      </c>
      <c r="I32" s="16">
        <v>3640.0564799999997</v>
      </c>
      <c r="J32" s="16">
        <v>0.57878151686818247</v>
      </c>
      <c r="K32" s="16"/>
      <c r="L32" s="16"/>
      <c r="M32" s="16"/>
      <c r="N32" s="5"/>
      <c r="O32" s="5"/>
      <c r="P32" s="5"/>
    </row>
    <row r="33" spans="1:16" x14ac:dyDescent="0.2">
      <c r="A33" s="8" t="s">
        <v>100</v>
      </c>
      <c r="B33" t="s">
        <v>101</v>
      </c>
      <c r="C33" t="s">
        <v>76</v>
      </c>
      <c r="D33" t="s">
        <v>76</v>
      </c>
      <c r="E33" s="16">
        <v>0</v>
      </c>
      <c r="F33" s="8"/>
      <c r="G33" s="16">
        <v>0</v>
      </c>
      <c r="H33" s="16">
        <v>0.12860331304125999</v>
      </c>
      <c r="I33" s="16">
        <v>480.27260000000001</v>
      </c>
      <c r="J33" s="16">
        <v>0.15859930224996199</v>
      </c>
      <c r="N33" s="5"/>
      <c r="O33" s="5"/>
      <c r="P33" s="5"/>
    </row>
    <row r="34" spans="1:16" x14ac:dyDescent="0.2">
      <c r="A34" s="8" t="s">
        <v>102</v>
      </c>
      <c r="B34" t="s">
        <v>103</v>
      </c>
      <c r="C34" t="s">
        <v>76</v>
      </c>
      <c r="D34" t="s">
        <v>76</v>
      </c>
      <c r="E34" s="16">
        <v>0</v>
      </c>
      <c r="F34" s="8"/>
      <c r="G34" s="16">
        <v>0</v>
      </c>
      <c r="H34" s="16">
        <v>0.71545238527269495</v>
      </c>
      <c r="I34" s="16">
        <v>10885.301730000001</v>
      </c>
      <c r="J34" s="16">
        <v>1.384245590724396</v>
      </c>
      <c r="K34" s="16"/>
      <c r="L34" s="16"/>
      <c r="M34" s="16"/>
      <c r="N34" s="5"/>
      <c r="O34" s="5"/>
      <c r="P34" s="5"/>
    </row>
    <row r="35" spans="1:16" x14ac:dyDescent="0.2">
      <c r="A35" s="8" t="s">
        <v>104</v>
      </c>
      <c r="B35" t="s">
        <v>105</v>
      </c>
      <c r="C35" t="s">
        <v>76</v>
      </c>
      <c r="D35" t="s">
        <v>76</v>
      </c>
      <c r="E35" s="16">
        <v>0</v>
      </c>
      <c r="F35" s="8"/>
      <c r="G35" s="16">
        <v>0</v>
      </c>
      <c r="H35" s="16">
        <v>0.11765026008594601</v>
      </c>
      <c r="I35" s="16">
        <v>575.66399999999999</v>
      </c>
      <c r="J35" s="16">
        <v>0.15360403119809821</v>
      </c>
      <c r="N35" s="5"/>
      <c r="O35" s="5"/>
      <c r="P35" s="5"/>
    </row>
    <row r="36" spans="1:16" x14ac:dyDescent="0.2">
      <c r="A36" s="8" t="s">
        <v>106</v>
      </c>
      <c r="B36" t="s">
        <v>107</v>
      </c>
      <c r="C36" t="s">
        <v>76</v>
      </c>
      <c r="D36" t="s">
        <v>76</v>
      </c>
      <c r="E36" s="16">
        <v>0</v>
      </c>
      <c r="F36" s="8"/>
      <c r="G36" s="16">
        <v>0</v>
      </c>
      <c r="H36" s="16">
        <v>3.9379947692070399E-2</v>
      </c>
      <c r="I36" s="16">
        <v>232.28809999999999</v>
      </c>
      <c r="J36" s="16">
        <v>5.3887773749417597E-2</v>
      </c>
      <c r="N36" s="5"/>
      <c r="O36" s="5"/>
      <c r="P36" s="5"/>
    </row>
    <row r="37" spans="1:16" x14ac:dyDescent="0.2">
      <c r="A37" s="8" t="s">
        <v>108</v>
      </c>
      <c r="B37" t="s">
        <v>109</v>
      </c>
      <c r="C37" t="s">
        <v>76</v>
      </c>
      <c r="D37" t="s">
        <v>76</v>
      </c>
      <c r="E37" s="16">
        <v>0</v>
      </c>
      <c r="F37" s="16">
        <v>4.1100000000000003</v>
      </c>
      <c r="G37" s="16">
        <v>0.11</v>
      </c>
      <c r="H37" s="16">
        <v>3.0957796583583601E-2</v>
      </c>
      <c r="I37" s="16">
        <v>1750.65325794</v>
      </c>
      <c r="J37" s="16">
        <v>0.14029690156968361</v>
      </c>
      <c r="N37" s="5"/>
      <c r="O37" s="5"/>
      <c r="P37" s="5"/>
    </row>
    <row r="38" spans="1:16" x14ac:dyDescent="0.2">
      <c r="A38" s="8" t="s">
        <v>110</v>
      </c>
      <c r="B38" t="s">
        <v>111</v>
      </c>
      <c r="C38" t="s">
        <v>76</v>
      </c>
      <c r="D38" t="s">
        <v>76</v>
      </c>
      <c r="E38" s="16">
        <v>0</v>
      </c>
      <c r="F38" s="16">
        <v>4.3899999999999997</v>
      </c>
      <c r="G38" s="16">
        <v>0.16</v>
      </c>
      <c r="H38" s="16">
        <v>8.9332427641723999E-2</v>
      </c>
      <c r="I38" s="16">
        <v>5607.0210885480001</v>
      </c>
      <c r="J38" s="16">
        <v>0.43952551395364398</v>
      </c>
      <c r="N38" s="5"/>
      <c r="O38" s="5"/>
      <c r="P38" s="5"/>
    </row>
    <row r="39" spans="1:16" x14ac:dyDescent="0.2">
      <c r="A39" s="8" t="s">
        <v>112</v>
      </c>
      <c r="B39" t="s">
        <v>113</v>
      </c>
      <c r="C39" t="s">
        <v>76</v>
      </c>
      <c r="D39" t="s">
        <v>76</v>
      </c>
      <c r="E39" s="16">
        <v>0</v>
      </c>
      <c r="F39" s="16">
        <v>3.81</v>
      </c>
      <c r="G39" s="16">
        <v>2.2999999999999998</v>
      </c>
      <c r="H39" s="16">
        <v>3.8458696393386164E-2</v>
      </c>
      <c r="I39" s="16">
        <v>1342.7543506440002</v>
      </c>
      <c r="J39" s="16">
        <v>0.68976684476774541</v>
      </c>
      <c r="K39" s="16"/>
      <c r="L39" s="16"/>
      <c r="M39" s="16"/>
      <c r="N39" s="5"/>
      <c r="O39" s="5"/>
      <c r="P39" s="5"/>
    </row>
    <row r="40" spans="1:16" x14ac:dyDescent="0.2">
      <c r="A40" s="8" t="s">
        <v>114</v>
      </c>
      <c r="B40" t="s">
        <v>115</v>
      </c>
      <c r="C40" t="s">
        <v>76</v>
      </c>
      <c r="D40" t="s">
        <v>76</v>
      </c>
      <c r="E40" s="16">
        <v>0</v>
      </c>
      <c r="F40" s="8"/>
      <c r="G40" s="16">
        <v>0</v>
      </c>
      <c r="H40" s="16">
        <v>6.3895730083329896E-2</v>
      </c>
      <c r="I40" s="16">
        <v>504.06</v>
      </c>
      <c r="J40" s="16">
        <v>9.5377389292159095E-2</v>
      </c>
      <c r="N40" s="5"/>
      <c r="O40" s="5"/>
      <c r="P40" s="5"/>
    </row>
    <row r="41" spans="1:16" x14ac:dyDescent="0.2">
      <c r="A41" s="8" t="s">
        <v>116</v>
      </c>
      <c r="B41" t="s">
        <v>117</v>
      </c>
      <c r="C41" t="s">
        <v>76</v>
      </c>
      <c r="D41" t="s">
        <v>76</v>
      </c>
      <c r="E41" s="16">
        <v>0</v>
      </c>
      <c r="F41" s="8"/>
      <c r="G41" s="16">
        <v>0</v>
      </c>
      <c r="H41" s="16">
        <v>0.75795859160036294</v>
      </c>
      <c r="I41" s="16">
        <v>5510.5075500000003</v>
      </c>
      <c r="J41" s="16">
        <v>1.0981217510380539</v>
      </c>
      <c r="K41" s="16"/>
      <c r="L41" s="16"/>
      <c r="M41" s="16"/>
      <c r="N41" s="5"/>
      <c r="O41" s="5"/>
      <c r="P41" s="5"/>
    </row>
    <row r="42" spans="1:16" x14ac:dyDescent="0.2">
      <c r="A42" s="8" t="s">
        <v>130</v>
      </c>
      <c r="B42" t="s">
        <v>124</v>
      </c>
      <c r="C42" t="s">
        <v>76</v>
      </c>
      <c r="D42" t="s">
        <v>76</v>
      </c>
      <c r="E42" s="16">
        <v>0</v>
      </c>
      <c r="F42" s="8"/>
      <c r="G42" s="16">
        <v>0</v>
      </c>
      <c r="H42" s="16">
        <v>1.3536328576918999E-4</v>
      </c>
      <c r="I42" s="16">
        <v>5.3713800000000003</v>
      </c>
      <c r="J42" s="16">
        <v>0.76943343731568703</v>
      </c>
      <c r="K42" s="16"/>
      <c r="L42" s="16"/>
      <c r="M42" s="16"/>
      <c r="N42" s="5"/>
      <c r="O42" s="5"/>
      <c r="P42" s="5"/>
    </row>
    <row r="43" spans="1:16" x14ac:dyDescent="0.2">
      <c r="A43" s="8" t="s">
        <v>118</v>
      </c>
      <c r="B43" t="s">
        <v>119</v>
      </c>
      <c r="C43" t="s">
        <v>76</v>
      </c>
      <c r="D43" t="s">
        <v>76</v>
      </c>
      <c r="E43" s="16">
        <v>0</v>
      </c>
      <c r="F43" s="8"/>
      <c r="G43" s="16">
        <v>0</v>
      </c>
      <c r="H43" s="16">
        <v>1.2139065414160606</v>
      </c>
      <c r="I43" s="16">
        <v>3513.4226199999998</v>
      </c>
      <c r="J43" s="16">
        <v>1.4264632208952726</v>
      </c>
      <c r="K43" s="16"/>
      <c r="L43" s="16"/>
      <c r="M43" s="16"/>
      <c r="N43" s="5"/>
      <c r="O43" s="5"/>
      <c r="P43" s="5"/>
    </row>
    <row r="44" spans="1:16" x14ac:dyDescent="0.2">
      <c r="A44" s="1" t="s">
        <v>120</v>
      </c>
      <c r="B44" s="8"/>
      <c r="C44" s="8"/>
      <c r="D44" s="8"/>
      <c r="E44" s="8"/>
      <c r="F44" s="8"/>
      <c r="G44" s="8"/>
      <c r="H44" s="8"/>
      <c r="I44" s="17">
        <f>SUM(I19:I43)</f>
        <v>155413.51083194598</v>
      </c>
      <c r="J44" s="17">
        <f>SUM(J19:J43)</f>
        <v>29.576564297898809</v>
      </c>
      <c r="N44" s="5"/>
      <c r="O44" s="5"/>
      <c r="P44" s="5"/>
    </row>
    <row r="45" spans="1:16" ht="15" x14ac:dyDescent="0.25">
      <c r="A45" s="15" t="s">
        <v>121</v>
      </c>
      <c r="I45" s="16">
        <f>I44+I16</f>
        <v>166588.21955194598</v>
      </c>
      <c r="J45" s="16">
        <f>J44+J16</f>
        <v>30.571980276127523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Aloosh Moran</cp:lastModifiedBy>
  <dcterms:created xsi:type="dcterms:W3CDTF">2017-11-23T15:05:52Z</dcterms:created>
  <dcterms:modified xsi:type="dcterms:W3CDTF">2020-04-05T10:36:45Z</dcterms:modified>
</cp:coreProperties>
</file>